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'IS-中'!$E$40</definedName>
    <definedName name="Col02_P2" localSheetId="0">'BS-中'!#REF!</definedName>
    <definedName name="Col03_1" localSheetId="1">'IS-中'!$G$40</definedName>
    <definedName name="Col03_P2" localSheetId="0">'BS-中'!#REF!</definedName>
    <definedName name="Col04_1" localSheetId="1">'IS-中'!$I$40</definedName>
    <definedName name="Col04_P2" localSheetId="0">'BS-中'!$A$9</definedName>
    <definedName name="DataEnd" localSheetId="0">'BS-中'!$A$21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</definedNames>
  <calcPr fullCalcOnLoad="1"/>
</workbook>
</file>

<file path=xl/sharedStrings.xml><?xml version="1.0" encoding="utf-8"?>
<sst xmlns="http://schemas.openxmlformats.org/spreadsheetml/2006/main" count="117" uniqueCount="72">
  <si>
    <t>新光金保險代理人股份有限公司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</si>
  <si>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</si>
  <si>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民國一○四年及一○三年三月三十一日</t>
  </si>
  <si>
    <t>單位：新台幣元</t>
  </si>
  <si>
    <t>一○四年三月三十一日</t>
  </si>
  <si>
    <t>一○三年三月三十一日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</si>
  <si>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</si>
  <si>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</si>
  <si>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</si>
  <si>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</si>
  <si>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</si>
  <si>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</si>
  <si>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</si>
  <si>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</si>
  <si>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-</t>
  </si>
  <si>
    <t>應收帳款</t>
  </si>
  <si>
    <t>應付所得稅</t>
  </si>
  <si>
    <t>其他應收款</t>
  </si>
  <si>
    <t>應付費用</t>
  </si>
  <si>
    <t>預付費用</t>
  </si>
  <si>
    <t>其他應付款</t>
  </si>
  <si>
    <t>其他流動資產</t>
  </si>
  <si>
    <t>其他流動負債</t>
  </si>
  <si>
    <t>流動資產合計</t>
  </si>
  <si>
    <t>流動負債合計</t>
  </si>
  <si>
    <t>固定資產淨額</t>
  </si>
  <si>
    <t>股東權益</t>
  </si>
  <si>
    <t>無形資產</t>
  </si>
  <si>
    <t>待分配股票股利</t>
  </si>
  <si>
    <t>其他資產</t>
  </si>
  <si>
    <t>保留盈餘</t>
  </si>
  <si>
    <t>存出保證金</t>
  </si>
  <si>
    <t>法定盈餘公積</t>
  </si>
  <si>
    <t>遞延費用</t>
  </si>
  <si>
    <t>未分配盈餘</t>
  </si>
  <si>
    <t>其他資產合計</t>
  </si>
  <si>
    <t>股東權益合計</t>
  </si>
  <si>
    <t>資　　產　　總　　計</t>
  </si>
  <si>
    <t>負債及股東權益總計</t>
  </si>
  <si>
    <t>後附之附註係本財務報表之一部分。</t>
  </si>
  <si>
    <t>負責人：陳忠誼</t>
  </si>
  <si>
    <t>經理人：簡義仁</t>
  </si>
  <si>
    <t>主辦會計：蔡文英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</si>
  <si>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</si>
  <si>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民國一○四年及一○三年一月一日至三月三十一日</t>
  </si>
  <si>
    <t>一○四年第一季</t>
  </si>
  <si>
    <t>一○三年第一季</t>
  </si>
  <si>
    <t>營業收入</t>
  </si>
  <si>
    <t>營業成本</t>
  </si>
  <si>
    <t>營業毛利</t>
  </si>
  <si>
    <t>營業費用</t>
  </si>
  <si>
    <t>營業利益</t>
  </si>
  <si>
    <t>營業外收入及利益</t>
  </si>
  <si>
    <t>利息收入</t>
  </si>
  <si>
    <t>-</t>
  </si>
  <si>
    <t>金融資產評價利益</t>
  </si>
  <si>
    <t>-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</si>
  <si>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</si>
  <si>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</si>
  <si>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</si>
  <si>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</si>
  <si>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</si>
  <si>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</si>
  <si>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</si>
  <si>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</si>
  <si>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</si>
  <si>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稅前</t>
  </si>
  <si>
    <t>稅後</t>
  </si>
  <si>
    <t>每股盈餘</t>
  </si>
  <si>
    <t xml:space="preserve">    基本每股盈餘</t>
  </si>
  <si>
    <t xml:space="preserve">    稀釋每股盈餘</t>
  </si>
  <si>
    <t>股　　本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</si>
</sst>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0_ "/>
    <numFmt numFmtId="181" formatCode="#,##0_);\(#,##0\)"/>
    <numFmt numFmtId="182" formatCode="_-* #,##0.0_-;\-* #,##0.0_-;_-* &quot;-&quot;??_-;_-@_-"/>
    <numFmt numFmtId="183" formatCode="&quot;$&quot;#,##0_);\(&quot;$&quot;#,##0\)"/>
    <numFmt numFmtId="184" formatCode="&quot;$&quot;#,##0.00_);\(&quot;$&quot;#,##0.00\)"/>
    <numFmt numFmtId="185" formatCode="&quot;$&quot;#,##0.00"/>
    <numFmt numFmtId="186" formatCode="0%_);\(0%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4" fontId="8" fillId="20" borderId="1">
      <alignment horizontal="center" vertical="center" wrapText="1"/>
      <protection/>
    </xf>
    <xf numFmtId="0" fontId="9" fillId="0" borderId="0">
      <alignment/>
      <protection/>
    </xf>
    <xf numFmtId="186" fontId="9" fillId="0" borderId="0" applyFont="0" applyFill="0" applyBorder="0" applyAlignment="0" applyProtection="0"/>
    <xf numFmtId="0" fontId="10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2" applyNumberFormat="0" applyFill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3" applyNumberFormat="0" applyAlignment="0" applyProtection="0"/>
    <xf numFmtId="0" fontId="40" fillId="23" borderId="9" applyNumberFormat="0" applyAlignment="0" applyProtection="0"/>
    <xf numFmtId="0" fontId="41" fillId="32" borderId="10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9" fontId="5" fillId="0" borderId="0" xfId="38" applyNumberFormat="1" applyFont="1" applyAlignment="1">
      <alignment/>
    </xf>
    <xf numFmtId="178" fontId="0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43" fontId="0" fillId="0" borderId="0" xfId="38" applyFont="1" applyAlignment="1">
      <alignment/>
    </xf>
    <xf numFmtId="0" fontId="0" fillId="0" borderId="0" xfId="0" applyAlignment="1">
      <alignment horizontal="right"/>
    </xf>
    <xf numFmtId="3" fontId="5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12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" fontId="5" fillId="0" borderId="11" xfId="0" applyNumberFormat="1" applyFont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79" fontId="5" fillId="0" borderId="11" xfId="38" applyNumberFormat="1" applyFont="1" applyBorder="1" applyAlignment="1">
      <alignment horizontal="right" wrapText="1"/>
    </xf>
    <xf numFmtId="43" fontId="5" fillId="0" borderId="0" xfId="38" applyFont="1" applyAlignment="1">
      <alignment horizontal="right" wrapText="1"/>
    </xf>
    <xf numFmtId="43" fontId="5" fillId="0" borderId="11" xfId="38" applyFont="1" applyBorder="1" applyAlignment="1">
      <alignment horizontal="right" wrapText="1"/>
    </xf>
    <xf numFmtId="179" fontId="5" fillId="0" borderId="0" xfId="38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180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80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37" applyFont="1">
      <alignment/>
      <protection/>
    </xf>
    <xf numFmtId="0" fontId="5" fillId="0" borderId="0" xfId="37" applyFont="1" applyAlignment="1">
      <alignment horizontal="distributed" vertical="center"/>
      <protection/>
    </xf>
    <xf numFmtId="0" fontId="5" fillId="0" borderId="0" xfId="37" applyFont="1" applyAlignment="1">
      <alignment horizontal="center" vertical="center"/>
      <protection/>
    </xf>
    <xf numFmtId="0" fontId="2" fillId="0" borderId="0" xfId="37" applyFont="1">
      <alignment/>
      <protection/>
    </xf>
    <xf numFmtId="42" fontId="5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37" applyNumberFormat="1" applyFont="1">
      <alignment/>
      <protection/>
    </xf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wrapText="1"/>
    </xf>
    <xf numFmtId="181" fontId="4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37" applyFont="1" applyAlignment="1">
      <alignment horizontal="right"/>
      <protection/>
    </xf>
    <xf numFmtId="181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79" fontId="4" fillId="0" borderId="11" xfId="38" applyNumberFormat="1" applyFont="1" applyBorder="1" applyAlignment="1">
      <alignment horizontal="right" wrapText="1"/>
    </xf>
    <xf numFmtId="0" fontId="2" fillId="0" borderId="0" xfId="37" applyFont="1" applyAlignment="1">
      <alignment horizontal="left" indent="2"/>
      <protection/>
    </xf>
    <xf numFmtId="179" fontId="4" fillId="0" borderId="0" xfId="38" applyNumberFormat="1" applyFont="1" applyBorder="1" applyAlignment="1">
      <alignment horizontal="right" wrapText="1"/>
    </xf>
    <xf numFmtId="179" fontId="4" fillId="0" borderId="0" xfId="38" applyNumberFormat="1" applyFont="1" applyAlignment="1">
      <alignment horizontal="right" wrapText="1"/>
    </xf>
    <xf numFmtId="43" fontId="4" fillId="0" borderId="0" xfId="38" applyFont="1" applyBorder="1" applyAlignment="1">
      <alignment horizontal="right" wrapText="1"/>
    </xf>
    <xf numFmtId="43" fontId="4" fillId="0" borderId="11" xfId="38" applyFont="1" applyBorder="1" applyAlignment="1">
      <alignment horizontal="right" wrapText="1"/>
    </xf>
    <xf numFmtId="0" fontId="2" fillId="0" borderId="0" xfId="37" applyFont="1" applyAlignment="1">
      <alignment horizontal="left" indent="4"/>
      <protection/>
    </xf>
    <xf numFmtId="181" fontId="5" fillId="0" borderId="0" xfId="37" applyNumberFormat="1" applyFont="1" applyAlignment="1">
      <alignment horizontal="right"/>
      <protection/>
    </xf>
    <xf numFmtId="182" fontId="5" fillId="0" borderId="0" xfId="38" applyNumberFormat="1" applyFont="1" applyFill="1" applyAlignment="1">
      <alignment horizontal="right"/>
    </xf>
    <xf numFmtId="181" fontId="5" fillId="0" borderId="0" xfId="37" applyNumberFormat="1" applyFont="1" applyFill="1" applyAlignment="1">
      <alignment horizontal="right"/>
      <protection/>
    </xf>
    <xf numFmtId="0" fontId="5" fillId="0" borderId="0" xfId="37" applyFont="1" applyFill="1" applyAlignment="1">
      <alignment horizontal="right"/>
      <protection/>
    </xf>
    <xf numFmtId="43" fontId="5" fillId="0" borderId="0" xfId="38" applyFont="1" applyFill="1" applyAlignment="1">
      <alignment horizontal="right"/>
    </xf>
    <xf numFmtId="181" fontId="5" fillId="0" borderId="0" xfId="37" applyNumberFormat="1" applyFont="1" applyBorder="1" applyAlignment="1">
      <alignment horizontal="right"/>
      <protection/>
    </xf>
    <xf numFmtId="181" fontId="5" fillId="0" borderId="12" xfId="37" applyNumberFormat="1" applyFont="1" applyFill="1" applyBorder="1" applyAlignment="1">
      <alignment horizontal="right"/>
      <protection/>
    </xf>
    <xf numFmtId="181" fontId="5" fillId="0" borderId="12" xfId="37" applyNumberFormat="1" applyFont="1" applyBorder="1" applyAlignment="1">
      <alignment horizontal="right"/>
      <protection/>
    </xf>
    <xf numFmtId="43" fontId="5" fillId="0" borderId="12" xfId="38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37" applyFont="1" applyBorder="1" applyAlignment="1">
      <alignment horizontal="right"/>
      <protection/>
    </xf>
    <xf numFmtId="9" fontId="5" fillId="0" borderId="0" xfId="37" applyNumberFormat="1" applyFont="1" applyBorder="1">
      <alignment/>
      <protection/>
    </xf>
    <xf numFmtId="183" fontId="5" fillId="0" borderId="13" xfId="0" applyNumberFormat="1" applyFont="1" applyBorder="1" applyAlignment="1">
      <alignment/>
    </xf>
    <xf numFmtId="181" fontId="4" fillId="0" borderId="13" xfId="0" applyNumberFormat="1" applyFont="1" applyBorder="1" applyAlignment="1">
      <alignment horizontal="right" wrapText="1"/>
    </xf>
    <xf numFmtId="179" fontId="4" fillId="0" borderId="13" xfId="38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8" fontId="7" fillId="0" borderId="0" xfId="0" applyNumberFormat="1" applyFont="1" applyAlignment="1">
      <alignment horizontal="center" wrapText="1"/>
    </xf>
    <xf numFmtId="184" fontId="5" fillId="0" borderId="13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5" fontId="5" fillId="0" borderId="0" xfId="0" applyNumberFormat="1" applyFont="1" applyBorder="1" applyAlignment="1">
      <alignment/>
    </xf>
    <xf numFmtId="6" fontId="5" fillId="0" borderId="0" xfId="37" applyNumberFormat="1" applyFont="1">
      <alignment/>
      <protection/>
    </xf>
    <xf numFmtId="3" fontId="5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1">
      <selection activeCell="K18" sqref="K18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6.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6.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16.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ht="16.5">
      <c r="A5" s="1"/>
    </row>
    <row r="6" spans="1:19" ht="16.5" customHeight="1">
      <c r="A6" s="2"/>
      <c r="B6" s="2"/>
      <c r="C6" s="115" t="s">
        <v>4</v>
      </c>
      <c r="D6" s="115"/>
      <c r="E6" s="115"/>
      <c r="F6" s="2"/>
      <c r="G6" s="116" t="s">
        <v>5</v>
      </c>
      <c r="H6" s="116"/>
      <c r="I6" s="116"/>
      <c r="J6" s="3"/>
      <c r="K6" s="3"/>
      <c r="L6" s="3"/>
      <c r="M6" s="116" t="str">
        <f>EndDateC</f>
        <v>一○四年三月三十一日</v>
      </c>
      <c r="N6" s="116"/>
      <c r="O6" s="116"/>
      <c r="P6" s="4"/>
      <c r="Q6" s="116" t="str">
        <f>EndDate1C</f>
        <v>一○三年三月三十一日</v>
      </c>
      <c r="R6" s="116"/>
      <c r="S6" s="116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52972288</v>
      </c>
      <c r="D9" s="17"/>
      <c r="E9" s="18">
        <f>C9/$C$25*100</f>
        <v>57.15274187903733</v>
      </c>
      <c r="F9" s="17"/>
      <c r="G9" s="16">
        <v>10799322</v>
      </c>
      <c r="H9" s="17"/>
      <c r="I9" s="18">
        <f>G9/$G$25*100</f>
        <v>33.5196761522856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14</v>
      </c>
      <c r="T9" s="23"/>
    </row>
    <row r="10" spans="1:20" ht="16.5">
      <c r="A10" s="15" t="s">
        <v>15</v>
      </c>
      <c r="B10" s="13"/>
      <c r="C10" s="24">
        <v>37767194</v>
      </c>
      <c r="D10" s="17"/>
      <c r="E10" s="18">
        <f>C10/$C$25*100</f>
        <v>40.747696043967885</v>
      </c>
      <c r="F10" s="17"/>
      <c r="G10" s="24">
        <v>20839288</v>
      </c>
      <c r="H10" s="17"/>
      <c r="I10" s="18">
        <f>G10/$G$25*100</f>
        <v>64.6824110813819</v>
      </c>
      <c r="J10" s="19"/>
      <c r="K10" s="15" t="s">
        <v>16</v>
      </c>
      <c r="M10" s="25">
        <v>10562772</v>
      </c>
      <c r="N10" s="20"/>
      <c r="O10" s="21">
        <f>M10/$C$25*100</f>
        <v>11.396362219489612</v>
      </c>
      <c r="P10" s="20"/>
      <c r="Q10" s="26">
        <v>1646075</v>
      </c>
      <c r="R10" s="20"/>
      <c r="S10" s="22">
        <f>Q10/$G$25*100</f>
        <v>5.109200459285641</v>
      </c>
      <c r="T10" s="27"/>
    </row>
    <row r="11" spans="1:20" ht="16.5">
      <c r="A11" s="15" t="s">
        <v>17</v>
      </c>
      <c r="B11" s="13"/>
      <c r="C11" s="24">
        <v>21899</v>
      </c>
      <c r="D11" s="17"/>
      <c r="E11" s="18" t="s">
        <v>14</v>
      </c>
      <c r="F11" s="17"/>
      <c r="G11" s="24">
        <v>7635</v>
      </c>
      <c r="H11" s="17"/>
      <c r="I11" s="18" t="s">
        <v>14</v>
      </c>
      <c r="J11" s="19"/>
      <c r="K11" s="15" t="s">
        <v>18</v>
      </c>
      <c r="L11" s="28"/>
      <c r="M11" s="25">
        <v>19878339</v>
      </c>
      <c r="N11" s="29"/>
      <c r="O11" s="21">
        <f>M11/$C$25*100+1</f>
        <v>22.44709282428958</v>
      </c>
      <c r="P11" s="30"/>
      <c r="Q11" s="26">
        <v>14377843</v>
      </c>
      <c r="R11" s="29"/>
      <c r="S11" s="22">
        <f>Q11/$G$25*100</f>
        <v>44.62693501762485</v>
      </c>
      <c r="T11" s="27"/>
    </row>
    <row r="12" spans="1:20" ht="16.5">
      <c r="A12" s="15" t="s">
        <v>19</v>
      </c>
      <c r="C12" s="24">
        <v>104236</v>
      </c>
      <c r="D12" s="20"/>
      <c r="E12" s="18" t="s">
        <v>14</v>
      </c>
      <c r="F12" s="20"/>
      <c r="G12" s="26">
        <v>70334</v>
      </c>
      <c r="H12" s="20"/>
      <c r="I12" s="18" t="s">
        <v>14</v>
      </c>
      <c r="J12" s="19"/>
      <c r="K12" s="15" t="s">
        <v>20</v>
      </c>
      <c r="M12" s="25">
        <v>2013155</v>
      </c>
      <c r="N12" s="20"/>
      <c r="O12" s="21">
        <f>M12/$C$25*100</f>
        <v>2.1720286667151965</v>
      </c>
      <c r="P12" s="20"/>
      <c r="Q12" s="26">
        <v>555242</v>
      </c>
      <c r="R12" s="20"/>
      <c r="S12" s="22">
        <f>Q12/$G$25*100</f>
        <v>1.7233981935298681</v>
      </c>
      <c r="T12" s="27"/>
    </row>
    <row r="13" spans="1:20" ht="16.5">
      <c r="A13" s="15" t="s">
        <v>21</v>
      </c>
      <c r="C13" s="24">
        <v>36870</v>
      </c>
      <c r="E13" s="18" t="s">
        <v>14</v>
      </c>
      <c r="G13" s="31">
        <v>0</v>
      </c>
      <c r="I13" s="32" t="s">
        <v>14</v>
      </c>
      <c r="J13" s="19"/>
      <c r="K13" s="15" t="s">
        <v>22</v>
      </c>
      <c r="L13" s="28"/>
      <c r="M13" s="33">
        <v>55750</v>
      </c>
      <c r="N13" s="17"/>
      <c r="O13" s="21" t="s">
        <v>14</v>
      </c>
      <c r="P13" s="30"/>
      <c r="Q13" s="33">
        <v>16700</v>
      </c>
      <c r="R13" s="17"/>
      <c r="S13" s="22" t="s">
        <v>14</v>
      </c>
      <c r="T13" s="27"/>
    </row>
    <row r="14" spans="1:20" ht="21.75" customHeight="1">
      <c r="A14" s="34" t="s">
        <v>23</v>
      </c>
      <c r="B14" s="13"/>
      <c r="C14" s="35">
        <f>SUM(C9:C13)</f>
        <v>90902487</v>
      </c>
      <c r="D14" s="17"/>
      <c r="E14" s="36">
        <f>C14/$C$25*100</f>
        <v>98.07630691114468</v>
      </c>
      <c r="F14" s="17"/>
      <c r="G14" s="35">
        <v>31716579</v>
      </c>
      <c r="H14" s="17"/>
      <c r="I14" s="35">
        <f>SUM(I9:I11)+1</f>
        <v>99.2020872336675</v>
      </c>
      <c r="J14" s="19"/>
      <c r="K14" s="34" t="s">
        <v>24</v>
      </c>
      <c r="L14" s="28"/>
      <c r="M14" s="35">
        <f>SUM(M9:M13)</f>
        <v>32510016</v>
      </c>
      <c r="N14" s="17"/>
      <c r="O14" s="36">
        <f>M14/$C$25*100</f>
        <v>35.07563337515974</v>
      </c>
      <c r="P14" s="30"/>
      <c r="Q14" s="35">
        <v>16595860</v>
      </c>
      <c r="R14" s="17"/>
      <c r="S14" s="36">
        <f>SUM(S9:S13)+1</f>
        <v>52.45953367044036</v>
      </c>
      <c r="T14" s="27"/>
    </row>
    <row r="15" spans="1:20" ht="16.5">
      <c r="A15" s="37"/>
      <c r="C15" s="20"/>
      <c r="D15" s="20"/>
      <c r="E15" s="20"/>
      <c r="F15" s="20"/>
      <c r="G15" s="20"/>
      <c r="H15" s="20"/>
      <c r="I15" s="20"/>
      <c r="J15" s="19"/>
      <c r="M15" s="20"/>
      <c r="N15" s="20"/>
      <c r="O15" s="20"/>
      <c r="P15" s="20"/>
      <c r="Q15" s="20"/>
      <c r="R15" s="20"/>
      <c r="S15" s="20"/>
      <c r="T15" s="27"/>
    </row>
    <row r="16" spans="1:20" ht="16.5">
      <c r="A16" s="12" t="s">
        <v>25</v>
      </c>
      <c r="B16" s="13"/>
      <c r="C16" s="33">
        <v>592902</v>
      </c>
      <c r="D16" s="29"/>
      <c r="E16" s="38">
        <f>C16/$C$25*100</f>
        <v>0.6396924929043085</v>
      </c>
      <c r="F16" s="29"/>
      <c r="G16" s="33" t="s">
        <v>14</v>
      </c>
      <c r="H16" s="17"/>
      <c r="I16" s="38" t="s">
        <v>14</v>
      </c>
      <c r="J16" s="19"/>
      <c r="M16" s="20"/>
      <c r="N16" s="20"/>
      <c r="O16" s="20"/>
      <c r="P16" s="20"/>
      <c r="Q16" s="20"/>
      <c r="R16" s="20"/>
      <c r="S16" s="20"/>
      <c r="T16" s="27"/>
    </row>
    <row r="17" spans="10:20" ht="16.5">
      <c r="J17" s="19"/>
      <c r="K17" s="12" t="s">
        <v>26</v>
      </c>
      <c r="L17" s="28"/>
      <c r="M17" s="17"/>
      <c r="N17" s="17"/>
      <c r="O17" s="17"/>
      <c r="P17" s="39"/>
      <c r="Q17" s="17"/>
      <c r="R17" s="17"/>
      <c r="S17" s="18"/>
      <c r="T17" s="27"/>
    </row>
    <row r="18" spans="1:20" ht="16.5">
      <c r="A18" s="12" t="s">
        <v>27</v>
      </c>
      <c r="B18" s="13"/>
      <c r="C18" s="33">
        <v>725810</v>
      </c>
      <c r="D18" s="29"/>
      <c r="E18" s="38">
        <f>C18/$C$25*100</f>
        <v>0.7830892934665025</v>
      </c>
      <c r="F18" s="29"/>
      <c r="G18" s="40">
        <v>85480</v>
      </c>
      <c r="H18" s="41"/>
      <c r="I18" s="42">
        <v>0</v>
      </c>
      <c r="J18" s="19"/>
      <c r="K18" s="15" t="s">
        <v>71</v>
      </c>
      <c r="L18" s="28"/>
      <c r="M18" s="24">
        <v>4900000</v>
      </c>
      <c r="N18" s="17"/>
      <c r="O18" s="43">
        <f>M18/$C$25*100</f>
        <v>5.28669698403971</v>
      </c>
      <c r="P18" s="39"/>
      <c r="Q18" s="24">
        <v>3000000</v>
      </c>
      <c r="R18" s="17"/>
      <c r="S18" s="22">
        <f>Q18/$G$25*100</f>
        <v>9.311605715327017</v>
      </c>
      <c r="T18" s="27"/>
    </row>
    <row r="19" spans="1:20" ht="16.5">
      <c r="A19" s="34"/>
      <c r="B19" s="13"/>
      <c r="C19" s="25"/>
      <c r="D19" s="29"/>
      <c r="E19" s="22"/>
      <c r="F19" s="29"/>
      <c r="G19" s="25"/>
      <c r="H19" s="17"/>
      <c r="I19" s="22"/>
      <c r="J19" s="19"/>
      <c r="K19" s="15" t="s">
        <v>28</v>
      </c>
      <c r="M19" s="24" t="s">
        <v>14</v>
      </c>
      <c r="O19" s="43" t="s">
        <v>14</v>
      </c>
      <c r="Q19" s="24">
        <v>1900000</v>
      </c>
      <c r="S19" s="22">
        <f>Q19/$G$25*100</f>
        <v>5.897350286373778</v>
      </c>
      <c r="T19" s="27"/>
    </row>
    <row r="20" spans="1:20" ht="16.5">
      <c r="A20" s="12" t="s">
        <v>29</v>
      </c>
      <c r="B20" s="13"/>
      <c r="C20" s="17"/>
      <c r="D20" s="17"/>
      <c r="E20" s="17"/>
      <c r="F20" s="17"/>
      <c r="G20" s="17"/>
      <c r="H20" s="17"/>
      <c r="I20" s="18"/>
      <c r="J20" s="19"/>
      <c r="K20" s="15" t="s">
        <v>30</v>
      </c>
      <c r="L20" s="28"/>
      <c r="M20" s="17"/>
      <c r="N20" s="17"/>
      <c r="O20" s="17"/>
      <c r="P20" s="39"/>
      <c r="Q20" s="17"/>
      <c r="R20" s="17"/>
      <c r="S20" s="18"/>
      <c r="T20" s="27"/>
    </row>
    <row r="21" spans="1:20" ht="16.5">
      <c r="A21" s="15" t="s">
        <v>31</v>
      </c>
      <c r="C21" s="25">
        <v>417800</v>
      </c>
      <c r="D21" s="17"/>
      <c r="E21" s="22" t="s">
        <v>14</v>
      </c>
      <c r="F21" s="44"/>
      <c r="G21" s="25">
        <v>415800</v>
      </c>
      <c r="H21" s="17"/>
      <c r="I21" s="22">
        <f>G21/$G$25*100</f>
        <v>1.2905885521443248</v>
      </c>
      <c r="J21" s="19"/>
      <c r="K21" s="34" t="s">
        <v>32</v>
      </c>
      <c r="L21" s="28"/>
      <c r="M21" s="24">
        <v>3000000</v>
      </c>
      <c r="N21" s="17"/>
      <c r="O21" s="18">
        <f>M21/$C$25*100</f>
        <v>3.2367532555345164</v>
      </c>
      <c r="P21" s="39"/>
      <c r="Q21" s="24">
        <v>3000000</v>
      </c>
      <c r="R21" s="17"/>
      <c r="S21" s="22">
        <f>Q21/$G$25*100</f>
        <v>9.311605715327017</v>
      </c>
      <c r="T21" s="27"/>
    </row>
    <row r="22" spans="1:20" ht="16.5">
      <c r="A22" s="15" t="s">
        <v>33</v>
      </c>
      <c r="C22" s="25">
        <v>46472</v>
      </c>
      <c r="D22" s="17"/>
      <c r="E22" s="45" t="s">
        <v>14</v>
      </c>
      <c r="F22" s="44"/>
      <c r="G22" s="46" t="s">
        <v>14</v>
      </c>
      <c r="H22" s="17"/>
      <c r="I22" s="46" t="s">
        <v>14</v>
      </c>
      <c r="J22" s="19"/>
      <c r="K22" s="34" t="s">
        <v>34</v>
      </c>
      <c r="L22" s="28"/>
      <c r="M22" s="24">
        <v>52275455</v>
      </c>
      <c r="N22" s="17"/>
      <c r="O22" s="47">
        <f>M22/$C$25*100+1</f>
        <v>57.40091638526603</v>
      </c>
      <c r="P22" s="30"/>
      <c r="Q22" s="24">
        <v>7721999</v>
      </c>
      <c r="R22" s="17"/>
      <c r="S22" s="22">
        <f>Q22/$G$25*100</f>
        <v>23.968070007383172</v>
      </c>
      <c r="T22" s="27"/>
    </row>
    <row r="23" spans="1:20" ht="16.5">
      <c r="A23" s="34" t="s">
        <v>35</v>
      </c>
      <c r="C23" s="48">
        <f>SUM(C21:C22)</f>
        <v>464272</v>
      </c>
      <c r="D23" s="20"/>
      <c r="E23" s="49" t="s">
        <v>14</v>
      </c>
      <c r="F23" s="20"/>
      <c r="G23" s="48">
        <f>SUM(G21:G22)</f>
        <v>415800</v>
      </c>
      <c r="H23" s="20"/>
      <c r="I23" s="50">
        <f>G23/$G$25*100</f>
        <v>1.2905885521443248</v>
      </c>
      <c r="K23" s="34" t="s">
        <v>36</v>
      </c>
      <c r="L23" s="28"/>
      <c r="M23" s="35">
        <f>SUM(M18:M22)</f>
        <v>60175455</v>
      </c>
      <c r="N23" s="17"/>
      <c r="O23" s="36">
        <f>M23/$C$25*100</f>
        <v>64.92436662484026</v>
      </c>
      <c r="P23" s="30"/>
      <c r="Q23" s="35">
        <v>15621999</v>
      </c>
      <c r="R23" s="17"/>
      <c r="S23" s="36">
        <f>SUM(S18:S22)</f>
        <v>48.48863172441098</v>
      </c>
      <c r="T23" s="27"/>
    </row>
    <row r="24" ht="16.5">
      <c r="T24" s="27"/>
    </row>
    <row r="25" spans="1:20" ht="17.25" thickBot="1">
      <c r="A25" s="12" t="s">
        <v>37</v>
      </c>
      <c r="B25" s="51"/>
      <c r="C25" s="52">
        <f>C23+C16+C14+C18</f>
        <v>92685471</v>
      </c>
      <c r="D25" s="17"/>
      <c r="E25" s="53">
        <v>100</v>
      </c>
      <c r="F25" s="44"/>
      <c r="G25" s="52">
        <v>32217859</v>
      </c>
      <c r="H25" s="17"/>
      <c r="I25" s="53">
        <v>100</v>
      </c>
      <c r="J25" s="19"/>
      <c r="K25" s="37" t="s">
        <v>38</v>
      </c>
      <c r="L25" s="20"/>
      <c r="M25" s="52">
        <f>M14+M23</f>
        <v>92685471</v>
      </c>
      <c r="N25" s="54"/>
      <c r="O25" s="55">
        <v>100</v>
      </c>
      <c r="P25" s="20"/>
      <c r="Q25" s="52">
        <v>32217859</v>
      </c>
      <c r="R25" s="54"/>
      <c r="S25" s="55">
        <v>100</v>
      </c>
      <c r="T25" s="27"/>
    </row>
    <row r="26" spans="1:20" ht="17.25" thickTop="1">
      <c r="A26" s="56"/>
      <c r="J26" s="57"/>
      <c r="T26" s="58"/>
    </row>
    <row r="27" spans="10:20" ht="16.5">
      <c r="J27" s="57"/>
      <c r="T27" s="58"/>
    </row>
    <row r="28" spans="1:20" ht="16.5" hidden="1">
      <c r="A28" s="37" t="s">
        <v>39</v>
      </c>
      <c r="J28" s="57"/>
      <c r="M28" s="58"/>
      <c r="N28" s="58"/>
      <c r="O28" s="58"/>
      <c r="P28" s="58"/>
      <c r="Q28" s="58"/>
      <c r="R28" s="58"/>
      <c r="S28" s="58"/>
      <c r="T28" s="58"/>
    </row>
    <row r="30" ht="16.5">
      <c r="A30" s="56"/>
    </row>
    <row r="31" spans="1:11" ht="16.5">
      <c r="A31" s="56"/>
      <c r="K31" s="37"/>
    </row>
    <row r="32" ht="16.5">
      <c r="A32" s="56"/>
    </row>
    <row r="33" ht="16.5">
      <c r="A33" s="56"/>
    </row>
    <row r="34" ht="16.5">
      <c r="A34" s="56"/>
    </row>
    <row r="35" ht="16.5">
      <c r="A35" s="56"/>
    </row>
    <row r="36" ht="16.5">
      <c r="A36" s="56"/>
    </row>
    <row r="37" ht="16.5">
      <c r="A37" s="56"/>
    </row>
    <row r="38" ht="16.5">
      <c r="A38" s="56"/>
    </row>
    <row r="39" ht="16.5">
      <c r="A39" s="56"/>
    </row>
    <row r="40" spans="1:15" ht="24.75" customHeight="1" hidden="1">
      <c r="A40" s="59" t="s">
        <v>40</v>
      </c>
      <c r="G40" s="60" t="s">
        <v>41</v>
      </c>
      <c r="H40" s="60"/>
      <c r="K40" s="61" t="s">
        <v>42</v>
      </c>
      <c r="N40" s="60"/>
      <c r="O40" s="60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zoomScale="80" zoomScaleNormal="80" zoomScaleSheetLayoutView="75" zoomScalePageLayoutView="0" workbookViewId="0" topLeftCell="A1">
      <selection activeCell="E42" sqref="E42"/>
    </sheetView>
  </sheetViews>
  <sheetFormatPr defaultColWidth="9.00390625" defaultRowHeight="16.5"/>
  <cols>
    <col min="1" max="1" width="32.125" style="62" bestFit="1" customWidth="1"/>
    <col min="2" max="2" width="1.625" style="62" customWidth="1"/>
    <col min="3" max="3" width="16.125" style="62" customWidth="1"/>
    <col min="4" max="4" width="1.875" style="62" customWidth="1"/>
    <col min="5" max="5" width="7.875" style="62" customWidth="1"/>
    <col min="6" max="6" width="3.25390625" style="62" customWidth="1"/>
    <col min="7" max="7" width="16.125" style="62" customWidth="1"/>
    <col min="8" max="8" width="1.875" style="62" customWidth="1"/>
    <col min="9" max="9" width="7.875" style="62" customWidth="1"/>
    <col min="10" max="16384" width="9.00390625" style="62" customWidth="1"/>
  </cols>
  <sheetData>
    <row r="1" spans="1:9" ht="21.75" customHeight="1">
      <c r="A1" s="118" t="str">
        <f>'BS-中'!A1:S1</f>
        <v>新光金保險代理人股份有限公司</v>
      </c>
      <c r="B1" s="119"/>
      <c r="C1" s="119"/>
      <c r="D1" s="119"/>
      <c r="E1" s="119"/>
      <c r="F1" s="119"/>
      <c r="G1" s="119"/>
      <c r="H1" s="119"/>
      <c r="I1" s="119"/>
    </row>
    <row r="2" spans="1:9" ht="21.75" customHeight="1">
      <c r="A2" s="118" t="s">
        <v>43</v>
      </c>
      <c r="B2" s="119"/>
      <c r="C2" s="119"/>
      <c r="D2" s="119"/>
      <c r="E2" s="119"/>
      <c r="F2" s="119"/>
      <c r="G2" s="119"/>
      <c r="H2" s="119"/>
      <c r="I2" s="119"/>
    </row>
    <row r="3" spans="1:9" ht="21.75" customHeight="1">
      <c r="A3" s="118" t="s">
        <v>44</v>
      </c>
      <c r="B3" s="119"/>
      <c r="C3" s="119"/>
      <c r="D3" s="119"/>
      <c r="E3" s="119"/>
      <c r="F3" s="119"/>
      <c r="G3" s="119"/>
      <c r="H3" s="119"/>
      <c r="I3" s="119"/>
    </row>
    <row r="4" spans="1:9" ht="20.25" customHeight="1">
      <c r="A4" s="120" t="s">
        <v>3</v>
      </c>
      <c r="B4" s="120"/>
      <c r="C4" s="120"/>
      <c r="D4" s="120"/>
      <c r="E4" s="120"/>
      <c r="F4" s="120"/>
      <c r="G4" s="120"/>
      <c r="H4" s="120"/>
      <c r="I4" s="120"/>
    </row>
    <row r="6" spans="3:9" ht="16.5" customHeight="1">
      <c r="C6" s="117" t="s">
        <v>45</v>
      </c>
      <c r="D6" s="117"/>
      <c r="E6" s="117"/>
      <c r="F6" s="63"/>
      <c r="G6" s="121" t="s">
        <v>46</v>
      </c>
      <c r="H6" s="121"/>
      <c r="I6" s="121"/>
    </row>
    <row r="7" spans="3:9" ht="16.5">
      <c r="C7" s="7" t="s">
        <v>7</v>
      </c>
      <c r="D7" s="8"/>
      <c r="E7" s="7" t="s">
        <v>8</v>
      </c>
      <c r="F7" s="64"/>
      <c r="G7" s="7" t="s">
        <v>7</v>
      </c>
      <c r="H7" s="8"/>
      <c r="I7" s="7" t="s">
        <v>8</v>
      </c>
    </row>
    <row r="8" spans="1:11" ht="16.5">
      <c r="A8" s="65" t="s">
        <v>47</v>
      </c>
      <c r="C8" s="66">
        <v>71233290</v>
      </c>
      <c r="D8" s="67"/>
      <c r="E8" s="68">
        <v>100</v>
      </c>
      <c r="G8" s="66">
        <v>38307239</v>
      </c>
      <c r="H8" s="67"/>
      <c r="I8" s="68">
        <f>G8/$G$8*100</f>
        <v>100</v>
      </c>
      <c r="J8" s="69"/>
      <c r="K8" s="69"/>
    </row>
    <row r="9" spans="3:11" ht="15.75">
      <c r="C9" s="68"/>
      <c r="D9" s="67"/>
      <c r="E9" s="68"/>
      <c r="G9" s="68"/>
      <c r="H9" s="67"/>
      <c r="I9" s="68"/>
      <c r="J9" s="69"/>
      <c r="K9" s="69"/>
    </row>
    <row r="10" spans="1:11" ht="16.5">
      <c r="A10" s="65" t="s">
        <v>48</v>
      </c>
      <c r="C10" s="70">
        <v>-45060221</v>
      </c>
      <c r="D10" s="67"/>
      <c r="E10" s="71">
        <f>C10/$C$8*100</f>
        <v>-63.257250928603746</v>
      </c>
      <c r="G10" s="70">
        <v>-24221683</v>
      </c>
      <c r="H10" s="67"/>
      <c r="I10" s="70">
        <f>G10/$G$8*100</f>
        <v>-63.230041194041675</v>
      </c>
      <c r="J10" s="69"/>
      <c r="K10" s="69"/>
    </row>
    <row r="11" spans="3:11" ht="15.75">
      <c r="C11" s="72"/>
      <c r="D11" s="67"/>
      <c r="E11" s="72"/>
      <c r="G11" s="72"/>
      <c r="H11" s="67"/>
      <c r="I11" s="72"/>
      <c r="J11" s="69"/>
      <c r="K11" s="69"/>
    </row>
    <row r="12" spans="1:11" ht="16.5">
      <c r="A12" s="65" t="s">
        <v>49</v>
      </c>
      <c r="C12" s="73">
        <f>SUM(C8:C11)</f>
        <v>26173069</v>
      </c>
      <c r="D12" s="67"/>
      <c r="E12" s="74">
        <f>SUM(E8:E11)</f>
        <v>36.742749071396254</v>
      </c>
      <c r="G12" s="73">
        <v>14085556</v>
      </c>
      <c r="H12" s="67"/>
      <c r="I12" s="74">
        <f>G12/$G$8*100</f>
        <v>36.76995880595832</v>
      </c>
      <c r="J12" s="69"/>
      <c r="K12" s="69"/>
    </row>
    <row r="13" spans="3:11" ht="15.75">
      <c r="C13" s="68"/>
      <c r="D13" s="67"/>
      <c r="E13" s="68"/>
      <c r="G13" s="68"/>
      <c r="H13" s="67"/>
      <c r="I13" s="68"/>
      <c r="J13" s="69"/>
      <c r="K13" s="69"/>
    </row>
    <row r="14" spans="1:11" ht="16.5">
      <c r="A14" s="65" t="s">
        <v>50</v>
      </c>
      <c r="C14" s="75">
        <v>-11347733</v>
      </c>
      <c r="D14" s="76"/>
      <c r="E14" s="75">
        <f>C14/$C$8*100</f>
        <v>-15.930378900090112</v>
      </c>
      <c r="F14" s="77"/>
      <c r="G14" s="78">
        <v>-4867580</v>
      </c>
      <c r="H14" s="76"/>
      <c r="I14" s="78">
        <f>G14/$G$8*100</f>
        <v>-12.706684498979422</v>
      </c>
      <c r="J14" s="69"/>
      <c r="K14" s="69"/>
    </row>
    <row r="15" spans="3:11" ht="15.75">
      <c r="C15" s="76"/>
      <c r="D15" s="76"/>
      <c r="E15" s="76"/>
      <c r="F15" s="77"/>
      <c r="G15" s="76"/>
      <c r="H15" s="76"/>
      <c r="I15" s="76"/>
      <c r="J15" s="69"/>
      <c r="K15" s="69"/>
    </row>
    <row r="16" spans="1:11" ht="16.5">
      <c r="A16" s="65" t="s">
        <v>51</v>
      </c>
      <c r="C16" s="79">
        <f>SUM(C12:C14)</f>
        <v>14825336</v>
      </c>
      <c r="D16" s="76"/>
      <c r="E16" s="80">
        <f>C16/$C$8*100</f>
        <v>20.812370171306142</v>
      </c>
      <c r="F16" s="77"/>
      <c r="G16" s="79">
        <v>9217976</v>
      </c>
      <c r="H16" s="76"/>
      <c r="I16" s="81">
        <f>G16/$G$8*100</f>
        <v>24.063274306978897</v>
      </c>
      <c r="J16" s="69"/>
      <c r="K16" s="69"/>
    </row>
    <row r="17" spans="3:11" ht="15.75">
      <c r="C17" s="76"/>
      <c r="D17" s="76"/>
      <c r="E17" s="76"/>
      <c r="F17" s="77"/>
      <c r="G17" s="76"/>
      <c r="H17" s="76"/>
      <c r="I17" s="76"/>
      <c r="J17" s="69"/>
      <c r="K17" s="69"/>
    </row>
    <row r="18" spans="1:11" ht="16.5">
      <c r="A18" s="65" t="s">
        <v>52</v>
      </c>
      <c r="C18" s="76"/>
      <c r="D18" s="76"/>
      <c r="E18" s="76"/>
      <c r="F18" s="77"/>
      <c r="G18" s="76"/>
      <c r="H18" s="76"/>
      <c r="I18" s="76"/>
      <c r="J18" s="69"/>
      <c r="K18" s="69"/>
    </row>
    <row r="19" spans="1:11" ht="16.5">
      <c r="A19" s="82" t="s">
        <v>53</v>
      </c>
      <c r="C19" s="73">
        <v>37485</v>
      </c>
      <c r="D19" s="76"/>
      <c r="E19" s="83" t="s">
        <v>54</v>
      </c>
      <c r="F19" s="77"/>
      <c r="G19" s="73">
        <v>2500</v>
      </c>
      <c r="H19" s="76"/>
      <c r="I19" s="84" t="s">
        <v>54</v>
      </c>
      <c r="J19" s="69"/>
      <c r="K19" s="69"/>
    </row>
    <row r="20" spans="1:11" ht="16.5" hidden="1">
      <c r="A20" s="82" t="s">
        <v>55</v>
      </c>
      <c r="C20" s="73" t="s">
        <v>54</v>
      </c>
      <c r="D20" s="76"/>
      <c r="E20" s="85" t="e">
        <f>C20/$C$8*100</f>
        <v>#VALUE!</v>
      </c>
      <c r="F20" s="77"/>
      <c r="G20" s="73" t="s">
        <v>56</v>
      </c>
      <c r="H20" s="76"/>
      <c r="I20" s="84" t="e">
        <f>G20/$G$8*100</f>
        <v>#VALUE!</v>
      </c>
      <c r="J20" s="69"/>
      <c r="K20" s="69"/>
    </row>
    <row r="21" spans="1:11" ht="16.5">
      <c r="A21" s="82" t="s">
        <v>57</v>
      </c>
      <c r="C21" s="81">
        <v>0</v>
      </c>
      <c r="D21" s="76"/>
      <c r="E21" s="86" t="s">
        <v>54</v>
      </c>
      <c r="F21" s="77"/>
      <c r="G21" s="81">
        <v>0</v>
      </c>
      <c r="H21" s="76"/>
      <c r="I21" s="81" t="s">
        <v>54</v>
      </c>
      <c r="J21" s="69"/>
      <c r="K21" s="69"/>
    </row>
    <row r="22" spans="1:11" ht="16.5">
      <c r="A22" s="87" t="s">
        <v>58</v>
      </c>
      <c r="C22" s="79">
        <f>SUM(C19:C21)</f>
        <v>37485</v>
      </c>
      <c r="D22" s="76"/>
      <c r="E22" s="80" t="s">
        <v>54</v>
      </c>
      <c r="F22" s="77"/>
      <c r="G22" s="79">
        <v>2500</v>
      </c>
      <c r="H22" s="76"/>
      <c r="I22" s="86" t="s">
        <v>54</v>
      </c>
      <c r="J22" s="69"/>
      <c r="K22" s="69"/>
    </row>
    <row r="23" spans="3:11" ht="15.75">
      <c r="C23" s="88"/>
      <c r="D23" s="88"/>
      <c r="E23" s="88"/>
      <c r="F23" s="77"/>
      <c r="G23" s="88"/>
      <c r="H23" s="88"/>
      <c r="I23" s="88"/>
      <c r="J23" s="69"/>
      <c r="K23" s="69"/>
    </row>
    <row r="24" spans="1:11" ht="16.5" hidden="1">
      <c r="A24" s="65" t="s">
        <v>59</v>
      </c>
      <c r="C24" s="88"/>
      <c r="D24" s="88"/>
      <c r="E24" s="88"/>
      <c r="F24" s="77"/>
      <c r="G24" s="88"/>
      <c r="H24" s="88"/>
      <c r="I24" s="88"/>
      <c r="J24" s="69"/>
      <c r="K24" s="69"/>
    </row>
    <row r="25" spans="1:11" ht="16.5" hidden="1">
      <c r="A25" s="82" t="s">
        <v>60</v>
      </c>
      <c r="C25" s="89" t="s">
        <v>54</v>
      </c>
      <c r="D25" s="90"/>
      <c r="E25" s="90" t="s">
        <v>54</v>
      </c>
      <c r="F25" s="91"/>
      <c r="G25" s="92" t="s">
        <v>56</v>
      </c>
      <c r="H25" s="88"/>
      <c r="I25" s="93" t="s">
        <v>54</v>
      </c>
      <c r="J25" s="69"/>
      <c r="K25" s="69"/>
    </row>
    <row r="26" spans="1:11" ht="16.5" hidden="1">
      <c r="A26" s="82" t="s">
        <v>61</v>
      </c>
      <c r="C26" s="90"/>
      <c r="D26" s="90"/>
      <c r="E26" s="90"/>
      <c r="F26" s="91"/>
      <c r="G26" s="90"/>
      <c r="H26" s="88"/>
      <c r="I26" s="88"/>
      <c r="J26" s="69"/>
      <c r="K26" s="69"/>
    </row>
    <row r="27" spans="1:11" ht="16.5" hidden="1">
      <c r="A27" s="87" t="s">
        <v>62</v>
      </c>
      <c r="C27" s="94" t="s">
        <v>54</v>
      </c>
      <c r="D27" s="93"/>
      <c r="E27" s="95" t="s">
        <v>54</v>
      </c>
      <c r="F27" s="77"/>
      <c r="G27" s="96" t="s">
        <v>56</v>
      </c>
      <c r="H27" s="93"/>
      <c r="I27" s="95" t="s">
        <v>54</v>
      </c>
      <c r="J27" s="69"/>
      <c r="K27" s="69"/>
    </row>
    <row r="28" spans="3:11" ht="15.75" hidden="1">
      <c r="C28" s="88"/>
      <c r="D28" s="88"/>
      <c r="E28" s="88"/>
      <c r="F28" s="77"/>
      <c r="G28" s="88"/>
      <c r="H28" s="88"/>
      <c r="I28" s="88"/>
      <c r="J28" s="69"/>
      <c r="K28" s="69"/>
    </row>
    <row r="29" spans="1:11" ht="16.5">
      <c r="A29" s="65" t="s">
        <v>63</v>
      </c>
      <c r="C29" s="73">
        <f>C16+C22</f>
        <v>14862821</v>
      </c>
      <c r="D29" s="76"/>
      <c r="E29" s="97">
        <f>C29/$C$8*100</f>
        <v>20.864993039069233</v>
      </c>
      <c r="F29" s="77"/>
      <c r="G29" s="73">
        <v>9220476</v>
      </c>
      <c r="H29" s="76"/>
      <c r="I29" s="84">
        <f>G29/$G$8*100</f>
        <v>24.06980048862305</v>
      </c>
      <c r="J29" s="69"/>
      <c r="K29" s="69"/>
    </row>
    <row r="30" spans="3:11" ht="15.75">
      <c r="C30" s="76"/>
      <c r="D30" s="76"/>
      <c r="E30" s="76"/>
      <c r="F30" s="77"/>
      <c r="G30" s="76"/>
      <c r="H30" s="76"/>
      <c r="I30" s="76"/>
      <c r="J30" s="69"/>
      <c r="K30" s="69"/>
    </row>
    <row r="31" spans="1:11" ht="16.5">
      <c r="A31" s="65" t="s">
        <v>64</v>
      </c>
      <c r="C31" s="75">
        <v>-2544015</v>
      </c>
      <c r="D31" s="76"/>
      <c r="E31" s="75">
        <f>C31/$C$8*100</f>
        <v>-3.5713849521761523</v>
      </c>
      <c r="F31" s="77"/>
      <c r="G31" s="78">
        <v>-1568820</v>
      </c>
      <c r="H31" s="76"/>
      <c r="I31" s="78">
        <f>G31/$G$8*100</f>
        <v>-4.0953617147923405</v>
      </c>
      <c r="J31" s="69"/>
      <c r="K31" s="69"/>
    </row>
    <row r="32" spans="3:11" ht="15.75">
      <c r="C32" s="76"/>
      <c r="D32" s="76"/>
      <c r="E32" s="76"/>
      <c r="F32" s="98"/>
      <c r="G32" s="76"/>
      <c r="H32" s="76"/>
      <c r="I32" s="76"/>
      <c r="K32" s="99"/>
    </row>
    <row r="33" spans="1:11" ht="17.25" thickBot="1">
      <c r="A33" s="65" t="s">
        <v>65</v>
      </c>
      <c r="C33" s="100">
        <f>SUM(C29:C32)</f>
        <v>12318806</v>
      </c>
      <c r="D33" s="76"/>
      <c r="E33" s="101">
        <f>C33/$C$8*100</f>
        <v>17.29360808689308</v>
      </c>
      <c r="F33" s="77"/>
      <c r="G33" s="52">
        <v>7651656</v>
      </c>
      <c r="H33" s="76"/>
      <c r="I33" s="102">
        <f>G33/$G$8*100</f>
        <v>19.97443877383071</v>
      </c>
      <c r="J33" s="69"/>
      <c r="K33" s="69"/>
    </row>
    <row r="34" ht="16.5" thickTop="1"/>
    <row r="37" spans="3:9" ht="16.5">
      <c r="C37" s="117" t="str">
        <f>C6</f>
        <v>一○四年第一季</v>
      </c>
      <c r="D37" s="117"/>
      <c r="E37" s="117"/>
      <c r="F37" s="63"/>
      <c r="G37" s="117" t="str">
        <f>G6</f>
        <v>一○三年第一季</v>
      </c>
      <c r="H37" s="117"/>
      <c r="I37" s="117"/>
    </row>
    <row r="38" spans="3:9" ht="16.5">
      <c r="C38" s="103" t="s">
        <v>66</v>
      </c>
      <c r="D38" s="104"/>
      <c r="E38" s="103" t="s">
        <v>67</v>
      </c>
      <c r="F38"/>
      <c r="G38" s="103" t="s">
        <v>66</v>
      </c>
      <c r="H38" s="104"/>
      <c r="I38" s="103" t="s">
        <v>67</v>
      </c>
    </row>
    <row r="39" ht="16.5">
      <c r="A39" s="65" t="s">
        <v>68</v>
      </c>
    </row>
    <row r="40" spans="1:9" ht="17.25" thickBot="1">
      <c r="A40" s="105" t="s">
        <v>69</v>
      </c>
      <c r="C40" s="106">
        <f>C29/490000</f>
        <v>30.33228775510204</v>
      </c>
      <c r="D40" s="14"/>
      <c r="E40" s="107">
        <f>C33/490000</f>
        <v>25.140420408163266</v>
      </c>
      <c r="F40" s="14"/>
      <c r="G40" s="106">
        <f>G29/300000</f>
        <v>30.73492</v>
      </c>
      <c r="H40" s="14"/>
      <c r="I40" s="107">
        <f>G33/300000</f>
        <v>25.50552</v>
      </c>
    </row>
    <row r="41" spans="1:9" ht="18" hidden="1" thickBot="1" thickTop="1">
      <c r="A41" s="105" t="s">
        <v>70</v>
      </c>
      <c r="C41" s="106">
        <v>0</v>
      </c>
      <c r="D41" s="14"/>
      <c r="E41" s="107">
        <v>0</v>
      </c>
      <c r="F41" s="14"/>
      <c r="G41" s="106">
        <v>0</v>
      </c>
      <c r="H41" s="14"/>
      <c r="I41" s="106">
        <v>0</v>
      </c>
    </row>
    <row r="42" spans="3:9" ht="17.25" thickTop="1">
      <c r="C42" s="108"/>
      <c r="D42" s="108"/>
      <c r="E42" s="108"/>
      <c r="F42" s="109"/>
      <c r="G42" s="110"/>
      <c r="H42" s="110"/>
      <c r="I42" s="110"/>
    </row>
    <row r="44" ht="16.5">
      <c r="A44" s="37"/>
    </row>
    <row r="55" spans="1:7" ht="16.5" hidden="1">
      <c r="A55" s="60" t="str">
        <f>'BS-中'!A40</f>
        <v>負責人：陳忠誼</v>
      </c>
      <c r="C55" s="59" t="str">
        <f>'BS-中'!G40</f>
        <v>經理人：簡義仁</v>
      </c>
      <c r="G55" s="59" t="str">
        <f>'BS-中'!K40</f>
        <v>主辦會計：蔡文英</v>
      </c>
    </row>
    <row r="359" ht="15.75">
      <c r="A359" s="111"/>
    </row>
    <row r="360" ht="15.75">
      <c r="A360" s="112"/>
    </row>
    <row r="361" ht="15.75">
      <c r="A361" s="111"/>
    </row>
    <row r="363" ht="15.75">
      <c r="A363" s="111"/>
    </row>
    <row r="364" ht="15.75">
      <c r="A364" s="112"/>
    </row>
    <row r="365" ht="15.75">
      <c r="A365" s="111"/>
    </row>
    <row r="367" ht="15.75">
      <c r="A367" s="111"/>
    </row>
    <row r="368" ht="15.75">
      <c r="A368" s="112"/>
    </row>
    <row r="369" ht="15.75">
      <c r="A369" s="111"/>
    </row>
    <row r="403" ht="15.75">
      <c r="A403" s="111"/>
    </row>
    <row r="404" ht="15.75">
      <c r="A404" s="112"/>
    </row>
    <row r="405" ht="15.75">
      <c r="A405" s="112"/>
    </row>
    <row r="406" ht="15.75">
      <c r="A406" s="112"/>
    </row>
    <row r="407" ht="15.75">
      <c r="A407" s="111"/>
    </row>
    <row r="408" ht="15.75">
      <c r="A408" s="111"/>
    </row>
    <row r="409" ht="15.75">
      <c r="A409" s="111"/>
    </row>
    <row r="410" ht="15.75">
      <c r="A410" s="111"/>
    </row>
    <row r="411" ht="15.75">
      <c r="A411" s="112"/>
    </row>
    <row r="412" ht="15.75">
      <c r="A412" s="112"/>
    </row>
    <row r="413" ht="15.75">
      <c r="A413" s="112"/>
    </row>
    <row r="414" ht="15.75">
      <c r="A414" s="111"/>
    </row>
    <row r="415" ht="15.75">
      <c r="A415" s="111"/>
    </row>
    <row r="605" ht="15.75">
      <c r="A605" s="111"/>
    </row>
  </sheetData>
  <sheetProtection/>
  <mergeCells count="8">
    <mergeCell ref="C37:E37"/>
    <mergeCell ref="G37:I37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2015-05-14T03:46:34Z</dcterms:created>
  <dcterms:modified xsi:type="dcterms:W3CDTF">2015-05-28T06:59:03Z</dcterms:modified>
  <cp:category/>
  <cp:version/>
  <cp:contentType/>
  <cp:contentStatus/>
</cp:coreProperties>
</file>